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8670" activeTab="0"/>
  </bookViews>
  <sheets>
    <sheet name="sueldonetoybruto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<sst xmlns="http://schemas.openxmlformats.org/spreadsheetml/2006/main" count="94" uniqueCount="77">
  <si>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Sueldo Ordinario</t>
  </si>
  <si>
    <t>Total de Percepciones:</t>
  </si>
  <si>
    <t>Deducciones</t>
  </si>
  <si>
    <t>IMSS</t>
  </si>
  <si>
    <t>Subsidio al Empleo</t>
  </si>
  <si>
    <t>Percepciones</t>
  </si>
  <si>
    <t>ISR de Percepciones Periódicas</t>
  </si>
  <si>
    <t>Percepciones Gravadas</t>
  </si>
  <si>
    <t>( / ) Días de Periodo de Pago</t>
  </si>
  <si>
    <t>(X) Factor Mensual</t>
  </si>
  <si>
    <t>(=) Gravadas Promedio Mensual</t>
  </si>
  <si>
    <t>Tabla Art. 113 LISR</t>
  </si>
  <si>
    <t>(-) Límite Inferior</t>
  </si>
  <si>
    <t>(=) Excedente</t>
  </si>
  <si>
    <t>(X) Tasa</t>
  </si>
  <si>
    <t>(=) Impuesto Marginal</t>
  </si>
  <si>
    <t>(+) Cuota Fija</t>
  </si>
  <si>
    <t>(=) ISR Promedio Mensual</t>
  </si>
  <si>
    <t>(/ ) Factor Mensual</t>
  </si>
  <si>
    <t>(X) Días de Periodo de Pago</t>
  </si>
  <si>
    <t>(=) ISR de Periodo</t>
  </si>
  <si>
    <t>Gravadas Promedio Mensual</t>
  </si>
  <si>
    <t>Tabla Subsidio al Empleo</t>
  </si>
  <si>
    <t>(/) Factor Mensual</t>
  </si>
  <si>
    <t>(=) Subsidio del Periodo</t>
  </si>
  <si>
    <t>Límite Inferior</t>
  </si>
  <si>
    <t>Superior</t>
  </si>
  <si>
    <t>Subsidio para el Empleo</t>
  </si>
  <si>
    <t>Subsidio</t>
  </si>
  <si>
    <t>IMSS Empleado</t>
  </si>
  <si>
    <t>Salario Base de Cotización</t>
  </si>
  <si>
    <t>(X) Tasa Art. 25</t>
  </si>
  <si>
    <t>(=) Cuota Diaria Art. 25</t>
  </si>
  <si>
    <t>(-) 3 SMGDF</t>
  </si>
  <si>
    <t>(X) Tasa Art. 106-2</t>
  </si>
  <si>
    <t>(=) Cuota Diaria Art. 106-2</t>
  </si>
  <si>
    <t>(X) Tasa Art. 107</t>
  </si>
  <si>
    <t>(=) Cuota Diaria Art. 107</t>
  </si>
  <si>
    <t>(X) Tasa Invalidez y Vida</t>
  </si>
  <si>
    <t>(=) Cuota Diaria Invalidez y Vida</t>
  </si>
  <si>
    <t>(X) Tasa Cesantía y Vejez</t>
  </si>
  <si>
    <t>(=) Cuota Diaria Cesantía y Vejez</t>
  </si>
  <si>
    <t>Cuota Art. 25</t>
  </si>
  <si>
    <t>(+) Cuota Art. 106-2</t>
  </si>
  <si>
    <t>(+) Cuota Art. 107</t>
  </si>
  <si>
    <t>(+) Cuota Invalidez y Vida</t>
  </si>
  <si>
    <t>(+) Cuota Cesantía y Vejez</t>
  </si>
  <si>
    <t>(=) Cuota Diaria Empleado</t>
  </si>
  <si>
    <t>(X) Dias de Periodo</t>
  </si>
  <si>
    <t>(=) IMSS Empleado</t>
  </si>
  <si>
    <t>Total de Deducciones:</t>
  </si>
  <si>
    <t>Neto a Pagar:</t>
  </si>
  <si>
    <t>ISPT</t>
  </si>
  <si>
    <t>Factor ISR</t>
  </si>
  <si>
    <t>Días Pago</t>
  </si>
  <si>
    <t>Días  naturales</t>
  </si>
  <si>
    <t>Frecuencia</t>
  </si>
  <si>
    <t>Semanal</t>
  </si>
  <si>
    <t>Catorcenal</t>
  </si>
  <si>
    <t>Quincenal</t>
  </si>
  <si>
    <t>Mensual</t>
  </si>
  <si>
    <t>Cuota Fija</t>
  </si>
  <si>
    <t>Tasa</t>
  </si>
  <si>
    <t xml:space="preserve"> </t>
  </si>
  <si>
    <t>Neto a pagar:</t>
  </si>
  <si>
    <t>Prima vacacional:</t>
  </si>
  <si>
    <t>Días de vacaciones:</t>
  </si>
  <si>
    <t>Días de aguinaldo:</t>
  </si>
  <si>
    <t>Factor de integración</t>
  </si>
  <si>
    <t>Salario diario integrado:</t>
  </si>
  <si>
    <t>Salario diario:</t>
  </si>
  <si>
    <t>Días pago:</t>
  </si>
  <si>
    <t>Días naturales:</t>
  </si>
  <si>
    <t>Factor ISR:</t>
  </si>
  <si>
    <t>Frecuencia de pago:</t>
  </si>
  <si>
    <t>En adelante</t>
  </si>
  <si>
    <t>Cálculo de sueldo neto y bruto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</si>
</sst>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_(&quot;$&quot;* #,##0.0000_);_(&quot;$&quot;* \(#,##0.0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Arial"/>
      <family val="2"/>
    </font>
    <font>
      <sz val="9"/>
      <color indexed="63"/>
      <name val="Arial"/>
      <family val="2"/>
    </font>
    <font>
      <b/>
      <sz val="26"/>
      <color indexed="9"/>
      <name val="Calibri"/>
      <family val="2"/>
    </font>
    <font>
      <b/>
      <sz val="12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C000"/>
      <name val="Arial"/>
      <family val="2"/>
    </font>
    <font>
      <sz val="9"/>
      <color rgb="FF3C3C3C"/>
      <name val="Arial"/>
      <family val="2"/>
    </font>
    <font>
      <b/>
      <sz val="2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4792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 tint="0.24998000264167786"/>
      </right>
      <top style="double">
        <color rgb="FF3F3F3F"/>
      </top>
      <bottom>
        <color indexed="63"/>
      </bottom>
    </border>
    <border>
      <left>
        <color indexed="63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rgb="FF7F7F7F"/>
      </left>
      <right style="thin">
        <color theme="1" tint="0.24998000264167786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thin">
        <color theme="1" tint="0.24998000264167786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uble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2" fillId="0" borderId="10" xfId="44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44" fontId="2" fillId="34" borderId="0" xfId="44" applyFont="1" applyFill="1" applyBorder="1" applyAlignment="1">
      <alignment/>
    </xf>
    <xf numFmtId="0" fontId="0" fillId="35" borderId="0" xfId="0" applyFill="1" applyBorder="1" applyAlignment="1">
      <alignment horizontal="right"/>
    </xf>
    <xf numFmtId="44" fontId="40" fillId="30" borderId="1" xfId="54" applyNumberFormat="1" applyAlignment="1" applyProtection="1">
      <alignment/>
      <protection locked="0"/>
    </xf>
    <xf numFmtId="0" fontId="40" fillId="30" borderId="1" xfId="54" applyNumberFormat="1" applyAlignment="1" applyProtection="1">
      <alignment/>
      <protection locked="0"/>
    </xf>
    <xf numFmtId="0" fontId="1" fillId="35" borderId="0" xfId="0" applyFont="1" applyFill="1" applyBorder="1" applyAlignment="1">
      <alignment horizontal="center"/>
    </xf>
    <xf numFmtId="44" fontId="3" fillId="35" borderId="0" xfId="44" applyFont="1" applyFill="1" applyBorder="1" applyAlignment="1">
      <alignment/>
    </xf>
    <xf numFmtId="0" fontId="47" fillId="35" borderId="0" xfId="0" applyFont="1" applyFill="1" applyBorder="1" applyAlignment="1">
      <alignment horizontal="right"/>
    </xf>
    <xf numFmtId="44" fontId="43" fillId="27" borderId="0" xfId="58" applyNumberFormat="1" applyBorder="1" applyAlignment="1">
      <alignment/>
    </xf>
    <xf numFmtId="0" fontId="2" fillId="35" borderId="0" xfId="0" applyFont="1" applyFill="1" applyBorder="1" applyAlignment="1">
      <alignment horizontal="center"/>
    </xf>
    <xf numFmtId="44" fontId="34" fillId="28" borderId="2" xfId="41" applyNumberFormat="1" applyAlignment="1">
      <alignment/>
    </xf>
    <xf numFmtId="0" fontId="43" fillId="27" borderId="11" xfId="58" applyNumberFormat="1" applyBorder="1" applyAlignment="1">
      <alignment/>
    </xf>
    <xf numFmtId="0" fontId="43" fillId="27" borderId="12" xfId="58" applyNumberFormat="1" applyBorder="1" applyAlignment="1">
      <alignment/>
    </xf>
    <xf numFmtId="44" fontId="43" fillId="27" borderId="12" xfId="58" applyNumberFormat="1" applyBorder="1" applyAlignment="1">
      <alignment/>
    </xf>
    <xf numFmtId="10" fontId="43" fillId="27" borderId="12" xfId="58" applyNumberFormat="1" applyBorder="1" applyAlignment="1">
      <alignment/>
    </xf>
    <xf numFmtId="44" fontId="31" fillId="25" borderId="13" xfId="38" applyNumberFormat="1" applyBorder="1" applyAlignment="1">
      <alignment/>
    </xf>
    <xf numFmtId="44" fontId="0" fillId="0" borderId="12" xfId="44" applyFont="1" applyBorder="1" applyAlignment="1">
      <alignment/>
    </xf>
    <xf numFmtId="44" fontId="34" fillId="28" borderId="14" xfId="41" applyNumberFormat="1" applyBorder="1" applyAlignment="1">
      <alignment/>
    </xf>
    <xf numFmtId="0" fontId="0" fillId="33" borderId="12" xfId="0" applyFill="1" applyBorder="1" applyAlignment="1">
      <alignment/>
    </xf>
    <xf numFmtId="0" fontId="43" fillId="36" borderId="12" xfId="58" applyNumberFormat="1" applyFill="1" applyBorder="1" applyAlignment="1">
      <alignment/>
    </xf>
    <xf numFmtId="44" fontId="43" fillId="36" borderId="12" xfId="58" applyNumberFormat="1" applyFill="1" applyBorder="1" applyAlignment="1">
      <alignment/>
    </xf>
    <xf numFmtId="44" fontId="43" fillId="36" borderId="0" xfId="58" applyNumberForma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1" fillId="35" borderId="0" xfId="0" applyFont="1" applyFill="1" applyBorder="1" applyAlignment="1" applyProtection="1">
      <alignment horizontal="center"/>
      <protection/>
    </xf>
    <xf numFmtId="44" fontId="1" fillId="35" borderId="0" xfId="44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4" fontId="43" fillId="27" borderId="0" xfId="58" applyNumberForma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44" fontId="2" fillId="34" borderId="0" xfId="44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9" fontId="40" fillId="30" borderId="1" xfId="59" applyFont="1" applyFill="1" applyBorder="1" applyAlignment="1" applyProtection="1">
      <alignment/>
      <protection locked="0"/>
    </xf>
    <xf numFmtId="0" fontId="40" fillId="30" borderId="1" xfId="54" applyNumberFormat="1" applyAlignment="1" applyProtection="1">
      <alignment horizontal="right"/>
      <protection locked="0"/>
    </xf>
    <xf numFmtId="10" fontId="0" fillId="0" borderId="0" xfId="59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2" fillId="0" borderId="0" xfId="0" applyFont="1" applyBorder="1" applyAlignment="1">
      <alignment horizontal="right"/>
    </xf>
    <xf numFmtId="10" fontId="0" fillId="0" borderId="0" xfId="59" applyNumberFormat="1" applyFont="1" applyBorder="1" applyAlignment="1">
      <alignment/>
    </xf>
    <xf numFmtId="0" fontId="43" fillId="27" borderId="8" xfId="58" applyNumberFormat="1" applyAlignment="1" applyProtection="1">
      <alignment/>
      <protection/>
    </xf>
    <xf numFmtId="0" fontId="48" fillId="35" borderId="0" xfId="0" applyFont="1" applyFill="1" applyBorder="1" applyAlignment="1">
      <alignment horizontal="right"/>
    </xf>
    <xf numFmtId="44" fontId="2" fillId="34" borderId="0" xfId="44" applyFont="1" applyFill="1" applyBorder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0" fontId="49" fillId="27" borderId="15" xfId="0" applyFont="1" applyFill="1" applyBorder="1" applyAlignment="1">
      <alignment horizontal="right" vertical="center" wrapText="1"/>
    </xf>
    <xf numFmtId="4" fontId="49" fillId="27" borderId="15" xfId="0" applyNumberFormat="1" applyFont="1" applyFill="1" applyBorder="1" applyAlignment="1">
      <alignment horizontal="right" vertical="center" wrapText="1"/>
    </xf>
    <xf numFmtId="0" fontId="49" fillId="27" borderId="15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 applyProtection="1">
      <alignment horizontal="right"/>
      <protection/>
    </xf>
    <xf numFmtId="4" fontId="49" fillId="27" borderId="16" xfId="0" applyNumberFormat="1" applyFont="1" applyFill="1" applyBorder="1" applyAlignment="1">
      <alignment horizontal="right" vertical="center" wrapText="1"/>
    </xf>
    <xf numFmtId="0" fontId="50" fillId="33" borderId="0" xfId="0" applyFont="1" applyFill="1" applyAlignment="1">
      <alignment horizontal="center"/>
    </xf>
    <xf numFmtId="0" fontId="47" fillId="35" borderId="0" xfId="0" applyFont="1" applyFill="1" applyBorder="1" applyAlignment="1">
      <alignment horizontal="center"/>
    </xf>
    <xf numFmtId="44" fontId="34" fillId="28" borderId="17" xfId="41" applyNumberFormat="1" applyBorder="1" applyAlignment="1">
      <alignment horizontal="center"/>
    </xf>
    <xf numFmtId="44" fontId="34" fillId="28" borderId="18" xfId="41" applyNumberFormat="1" applyBorder="1" applyAlignment="1">
      <alignment horizontal="center"/>
    </xf>
    <xf numFmtId="44" fontId="31" fillId="25" borderId="19" xfId="38" applyNumberFormat="1" applyBorder="1" applyAlignment="1">
      <alignment horizontal="center"/>
    </xf>
    <xf numFmtId="44" fontId="31" fillId="25" borderId="0" xfId="38" applyNumberFormat="1" applyBorder="1" applyAlignment="1">
      <alignment horizontal="center"/>
    </xf>
    <xf numFmtId="0" fontId="0" fillId="33" borderId="0" xfId="0" applyFill="1" applyAlignment="1">
      <alignment horizontal="center" wrapText="1"/>
    </xf>
    <xf numFmtId="10" fontId="49" fillId="27" borderId="20" xfId="59" applyNumberFormat="1" applyFont="1" applyFill="1" applyBorder="1" applyAlignment="1">
      <alignment horizontal="center" vertical="center" wrapText="1"/>
    </xf>
    <xf numFmtId="10" fontId="49" fillId="27" borderId="21" xfId="59" applyNumberFormat="1" applyFont="1" applyFill="1" applyBorder="1" applyAlignment="1">
      <alignment horizontal="center" vertical="center" wrapText="1"/>
    </xf>
    <xf numFmtId="10" fontId="49" fillId="27" borderId="22" xfId="59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anomina.com.mx/" TargetMode="External" /><Relationship Id="rId3" Type="http://schemas.openxmlformats.org/officeDocument/2006/relationships/hyperlink" Target="http://www.lanomina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1</xdr:row>
      <xdr:rowOff>419100</xdr:rowOff>
    </xdr:from>
    <xdr:to>
      <xdr:col>4</xdr:col>
      <xdr:colOff>1066800</xdr:colOff>
      <xdr:row>4</xdr:row>
      <xdr:rowOff>57150</xdr:rowOff>
    </xdr:to>
    <xdr:pic>
      <xdr:nvPicPr>
        <xdr:cNvPr id="1" name="Picture 2" descr="LaNominaLogoFinal250-61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581025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28575</xdr:colOff>
      <xdr:row>6</xdr:row>
      <xdr:rowOff>66675</xdr:rowOff>
    </xdr:from>
    <xdr:ext cx="1600200" cy="266700"/>
    <xdr:sp>
      <xdr:nvSpPr>
        <xdr:cNvPr id="2" name="TextBox 2"/>
        <xdr:cNvSpPr txBox="1">
          <a:spLocks noChangeArrowheads="1"/>
        </xdr:cNvSpPr>
      </xdr:nvSpPr>
      <xdr:spPr>
        <a:xfrm>
          <a:off x="1609725" y="1362075"/>
          <a:ext cx="1600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Introduce los datos</a:t>
          </a:r>
        </a:p>
      </xdr:txBody>
    </xdr:sp>
    <xdr:clientData/>
  </xdr:oneCellAnchor>
  <xdr:twoCellAnchor>
    <xdr:from>
      <xdr:col>1</xdr:col>
      <xdr:colOff>333375</xdr:colOff>
      <xdr:row>5</xdr:row>
      <xdr:rowOff>142875</xdr:rowOff>
    </xdr:from>
    <xdr:to>
      <xdr:col>2</xdr:col>
      <xdr:colOff>85725</xdr:colOff>
      <xdr:row>8</xdr:row>
      <xdr:rowOff>66675</xdr:rowOff>
    </xdr:to>
    <xdr:sp>
      <xdr:nvSpPr>
        <xdr:cNvPr id="3" name="Hexagon 3"/>
        <xdr:cNvSpPr>
          <a:spLocks/>
        </xdr:cNvSpPr>
      </xdr:nvSpPr>
      <xdr:spPr>
        <a:xfrm>
          <a:off x="1162050" y="1266825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oneCellAnchor>
    <xdr:from>
      <xdr:col>5</xdr:col>
      <xdr:colOff>523875</xdr:colOff>
      <xdr:row>4</xdr:row>
      <xdr:rowOff>95250</xdr:rowOff>
    </xdr:from>
    <xdr:ext cx="704850" cy="238125"/>
    <xdr:sp>
      <xdr:nvSpPr>
        <xdr:cNvPr id="4" name="TextBox 4"/>
        <xdr:cNvSpPr txBox="1">
          <a:spLocks noChangeArrowheads="1"/>
        </xdr:cNvSpPr>
      </xdr:nvSpPr>
      <xdr:spPr>
        <a:xfrm>
          <a:off x="7934325" y="1076325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Calcula</a:t>
          </a:r>
        </a:p>
      </xdr:txBody>
    </xdr:sp>
    <xdr:clientData/>
  </xdr:oneCellAnchor>
  <xdr:twoCellAnchor>
    <xdr:from>
      <xdr:col>5</xdr:col>
      <xdr:colOff>104775</xdr:colOff>
      <xdr:row>3</xdr:row>
      <xdr:rowOff>219075</xdr:rowOff>
    </xdr:from>
    <xdr:to>
      <xdr:col>5</xdr:col>
      <xdr:colOff>609600</xdr:colOff>
      <xdr:row>6</xdr:row>
      <xdr:rowOff>114300</xdr:rowOff>
    </xdr:to>
    <xdr:sp>
      <xdr:nvSpPr>
        <xdr:cNvPr id="5" name="Hexagon 5"/>
        <xdr:cNvSpPr>
          <a:spLocks/>
        </xdr:cNvSpPr>
      </xdr:nvSpPr>
      <xdr:spPr>
        <a:xfrm>
          <a:off x="7515225" y="971550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5</xdr:col>
      <xdr:colOff>733425</xdr:colOff>
      <xdr:row>6</xdr:row>
      <xdr:rowOff>9525</xdr:rowOff>
    </xdr:from>
    <xdr:to>
      <xdr:col>6</xdr:col>
      <xdr:colOff>133350</xdr:colOff>
      <xdr:row>7</xdr:row>
      <xdr:rowOff>133350</xdr:rowOff>
    </xdr:to>
    <xdr:sp>
      <xdr:nvSpPr>
        <xdr:cNvPr id="6" name="Down Arrow 6"/>
        <xdr:cNvSpPr>
          <a:spLocks/>
        </xdr:cNvSpPr>
      </xdr:nvSpPr>
      <xdr:spPr>
        <a:xfrm>
          <a:off x="8143875" y="1304925"/>
          <a:ext cx="247650" cy="295275"/>
        </a:xfrm>
        <a:prstGeom prst="downArrow">
          <a:avLst>
            <a:gd name="adj" fmla="val 8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1514475</xdr:colOff>
      <xdr:row>6</xdr:row>
      <xdr:rowOff>9525</xdr:rowOff>
    </xdr:from>
    <xdr:to>
      <xdr:col>3</xdr:col>
      <xdr:colOff>390525</xdr:colOff>
      <xdr:row>8</xdr:row>
      <xdr:rowOff>95250</xdr:rowOff>
    </xdr:to>
    <xdr:sp>
      <xdr:nvSpPr>
        <xdr:cNvPr id="7" name="Right Arrow 7"/>
        <xdr:cNvSpPr>
          <a:spLocks/>
        </xdr:cNvSpPr>
      </xdr:nvSpPr>
      <xdr:spPr>
        <a:xfrm>
          <a:off x="3095625" y="1304925"/>
          <a:ext cx="857250" cy="428625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790575</xdr:colOff>
      <xdr:row>15</xdr:row>
      <xdr:rowOff>19050</xdr:rowOff>
    </xdr:from>
    <xdr:ext cx="1724025" cy="428625"/>
    <xdr:sp>
      <xdr:nvSpPr>
        <xdr:cNvPr id="8" name="TextBox 8"/>
        <xdr:cNvSpPr txBox="1">
          <a:spLocks noChangeArrowheads="1"/>
        </xdr:cNvSpPr>
      </xdr:nvSpPr>
      <xdr:spPr>
        <a:xfrm>
          <a:off x="8201025" y="2905125"/>
          <a:ext cx="1724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Consulta los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resultados</a:t>
          </a:r>
        </a:p>
      </xdr:txBody>
    </xdr:sp>
    <xdr:clientData/>
  </xdr:oneCellAnchor>
  <xdr:twoCellAnchor>
    <xdr:from>
      <xdr:col>5</xdr:col>
      <xdr:colOff>352425</xdr:colOff>
      <xdr:row>14</xdr:row>
      <xdr:rowOff>104775</xdr:rowOff>
    </xdr:from>
    <xdr:to>
      <xdr:col>6</xdr:col>
      <xdr:colOff>9525</xdr:colOff>
      <xdr:row>17</xdr:row>
      <xdr:rowOff>57150</xdr:rowOff>
    </xdr:to>
    <xdr:sp>
      <xdr:nvSpPr>
        <xdr:cNvPr id="9" name="Hexagon 9"/>
        <xdr:cNvSpPr>
          <a:spLocks/>
        </xdr:cNvSpPr>
      </xdr:nvSpPr>
      <xdr:spPr>
        <a:xfrm>
          <a:off x="7762875" y="2828925"/>
          <a:ext cx="504825" cy="438150"/>
        </a:xfrm>
        <a:prstGeom prst="hexag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5</xdr:col>
      <xdr:colOff>9525</xdr:colOff>
      <xdr:row>15</xdr:row>
      <xdr:rowOff>19050</xdr:rowOff>
    </xdr:from>
    <xdr:to>
      <xdr:col>5</xdr:col>
      <xdr:colOff>342900</xdr:colOff>
      <xdr:row>17</xdr:row>
      <xdr:rowOff>0</xdr:rowOff>
    </xdr:to>
    <xdr:sp>
      <xdr:nvSpPr>
        <xdr:cNvPr id="10" name="Left Arrow 10"/>
        <xdr:cNvSpPr>
          <a:spLocks/>
        </xdr:cNvSpPr>
      </xdr:nvSpPr>
      <xdr:spPr>
        <a:xfrm>
          <a:off x="7419975" y="2905125"/>
          <a:ext cx="333375" cy="304800"/>
        </a:xfrm>
        <a:prstGeom prst="leftArrow">
          <a:avLst>
            <a:gd name="adj" fmla="val -4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9525</xdr:colOff>
      <xdr:row>0</xdr:row>
      <xdr:rowOff>0</xdr:rowOff>
    </xdr:from>
    <xdr:ext cx="2752725" cy="1314450"/>
    <xdr:sp>
      <xdr:nvSpPr>
        <xdr:cNvPr id="11" name="TextBox 12"/>
        <xdr:cNvSpPr txBox="1">
          <a:spLocks noChangeArrowheads="1"/>
        </xdr:cNvSpPr>
      </xdr:nvSpPr>
      <xdr:spPr>
        <a:xfrm>
          <a:off x="9896475" y="0"/>
          <a:ext cx="27527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Prohibida la reproducción total y/o parcial de la presente obra protegida conforme a la Ley Federal del Derecho de Autor en México y Convenio de Berna internacionalmente. Derechos Reservados. ©. Copyrights. Propiedad de LaNomina 2009-2014 http://www.lanomina.com.mx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70:D74" comment="" totalsRowShown="0">
  <tableColumns count="4">
    <tableColumn id="1" name="Frecuencia"/>
    <tableColumn id="2" name="Factor ISR"/>
    <tableColumn id="3" name="Días Pago"/>
    <tableColumn id="4" name="Días  naturales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47"/>
  <sheetViews>
    <sheetView showGridLines="0" showRowColHeaders="0" tabSelected="1" zoomScalePageLayoutView="0" workbookViewId="0" topLeftCell="A1">
      <selection activeCell="E6" sqref="E6"/>
    </sheetView>
  </sheetViews>
  <sheetFormatPr defaultColWidth="9.140625" defaultRowHeight="12.75"/>
  <cols>
    <col min="1" max="1" width="12.421875" style="0" customWidth="1"/>
    <col min="2" max="2" width="11.28125" style="0" customWidth="1"/>
    <col min="3" max="3" width="29.7109375" style="0" customWidth="1"/>
    <col min="4" max="4" width="28.421875" style="1" customWidth="1"/>
    <col min="5" max="5" width="29.28125" style="0" bestFit="1" customWidth="1"/>
    <col min="6" max="6" width="12.7109375" style="0" customWidth="1"/>
    <col min="7" max="7" width="12.28125" style="0" customWidth="1"/>
    <col min="8" max="8" width="12.140625" style="0" customWidth="1"/>
    <col min="9" max="14" width="0" style="0" hidden="1" customWidth="1"/>
    <col min="15" max="15" width="12.28125" style="0" customWidth="1"/>
    <col min="16" max="16" width="12.00390625" style="0" customWidth="1"/>
    <col min="17" max="17" width="19.00390625" style="0" customWidth="1"/>
    <col min="18" max="18" width="15.57421875" style="0" customWidth="1"/>
    <col min="20" max="20" width="14.57421875" style="0" bestFit="1" customWidth="1"/>
    <col min="23" max="25" width="15.140625" style="0" bestFit="1" customWidth="1"/>
    <col min="26" max="26" width="11.28125" style="0" bestFit="1" customWidth="1"/>
    <col min="27" max="27" width="10.28125" style="0" bestFit="1" customWidth="1"/>
  </cols>
  <sheetData>
    <row r="1" spans="2:8" ht="12.75">
      <c r="B1" s="9"/>
      <c r="C1" s="9"/>
      <c r="D1" s="10"/>
      <c r="E1" s="9"/>
      <c r="F1" s="9"/>
      <c r="G1" s="9"/>
      <c r="H1" s="9"/>
    </row>
    <row r="2" spans="2:28" ht="33.75">
      <c r="B2" s="65" t="s">
        <v>76</v>
      </c>
      <c r="C2" s="65"/>
      <c r="D2" s="65"/>
      <c r="E2" s="65"/>
      <c r="F2" s="65"/>
      <c r="G2" s="65"/>
      <c r="H2" s="65"/>
      <c r="AA2" s="54"/>
      <c r="AB2" s="54"/>
    </row>
    <row r="3" spans="2:28" ht="12.75">
      <c r="B3" s="9"/>
      <c r="C3" s="9"/>
      <c r="D3" s="9"/>
      <c r="E3" s="9"/>
      <c r="F3" s="9"/>
      <c r="G3" s="9"/>
      <c r="H3" s="9"/>
      <c r="AA3" s="55"/>
      <c r="AB3" s="55"/>
    </row>
    <row r="4" spans="1:28" ht="18" customHeight="1">
      <c r="A4" s="2"/>
      <c r="B4" s="9"/>
      <c r="C4" s="9"/>
      <c r="D4" s="9"/>
      <c r="E4" s="9"/>
      <c r="F4" s="9"/>
      <c r="G4" s="9"/>
      <c r="H4" s="9"/>
      <c r="AA4" s="55"/>
      <c r="AB4" s="55"/>
    </row>
    <row r="5" spans="1:28" ht="11.25" customHeight="1">
      <c r="A5" s="2"/>
      <c r="B5" s="9"/>
      <c r="C5" s="11"/>
      <c r="D5" s="11"/>
      <c r="E5" s="11"/>
      <c r="F5" s="11"/>
      <c r="G5" s="9"/>
      <c r="H5" s="9"/>
      <c r="AA5" s="55"/>
      <c r="AB5" s="55"/>
    </row>
    <row r="6" spans="1:28" ht="13.5" customHeight="1">
      <c r="A6" s="2"/>
      <c r="B6" s="9"/>
      <c r="C6" s="11"/>
      <c r="D6" s="20" t="s">
        <v>67</v>
      </c>
      <c r="E6" s="17">
        <v>15</v>
      </c>
      <c r="F6" s="11"/>
      <c r="G6" s="9"/>
      <c r="H6" s="9"/>
      <c r="P6" s="45" t="s">
        <v>63</v>
      </c>
      <c r="Q6" s="51" t="s">
        <v>63</v>
      </c>
      <c r="AA6" s="55"/>
      <c r="AB6" s="55"/>
    </row>
    <row r="7" spans="1:28" ht="13.5" customHeight="1">
      <c r="A7" s="2"/>
      <c r="B7" s="9"/>
      <c r="C7" s="11"/>
      <c r="D7" s="20" t="s">
        <v>66</v>
      </c>
      <c r="E7" s="17">
        <v>6</v>
      </c>
      <c r="F7" s="11"/>
      <c r="G7" s="9"/>
      <c r="H7" s="9"/>
      <c r="Q7" s="4"/>
      <c r="AA7" s="55"/>
      <c r="AB7" s="55"/>
    </row>
    <row r="8" spans="1:28" ht="13.5" customHeight="1">
      <c r="A8" s="2"/>
      <c r="B8" s="9"/>
      <c r="C8" s="11"/>
      <c r="D8" s="20" t="s">
        <v>65</v>
      </c>
      <c r="E8" s="47">
        <v>0.25</v>
      </c>
      <c r="F8" s="11"/>
      <c r="G8" s="9"/>
      <c r="H8" s="9"/>
      <c r="Q8" s="4"/>
      <c r="AA8" s="55"/>
      <c r="AB8" s="55"/>
    </row>
    <row r="9" spans="2:28" ht="15">
      <c r="B9" s="9"/>
      <c r="C9" s="11"/>
      <c r="D9" s="20" t="s">
        <v>74</v>
      </c>
      <c r="E9" s="48" t="s">
        <v>59</v>
      </c>
      <c r="F9" s="11"/>
      <c r="G9" s="9"/>
      <c r="H9" s="9"/>
      <c r="J9">
        <v>7</v>
      </c>
      <c r="K9">
        <v>14</v>
      </c>
      <c r="L9">
        <v>15.2</v>
      </c>
      <c r="M9">
        <v>30.4</v>
      </c>
      <c r="P9" s="42"/>
      <c r="R9" s="43"/>
      <c r="AA9" s="55"/>
      <c r="AB9" s="55"/>
    </row>
    <row r="10" spans="2:28" ht="15">
      <c r="B10" s="9"/>
      <c r="C10" s="11"/>
      <c r="D10" s="20" t="s">
        <v>64</v>
      </c>
      <c r="E10" s="16">
        <v>1500</v>
      </c>
      <c r="F10" s="11"/>
      <c r="G10" s="9"/>
      <c r="H10" s="9"/>
      <c r="P10" s="42"/>
      <c r="R10" s="43"/>
      <c r="AA10" s="55"/>
      <c r="AB10" s="55"/>
    </row>
    <row r="11" spans="2:28" ht="12.75">
      <c r="B11" s="9"/>
      <c r="C11" s="11"/>
      <c r="D11" s="11"/>
      <c r="E11" s="11"/>
      <c r="F11" s="11"/>
      <c r="G11" s="11"/>
      <c r="H11" s="11"/>
      <c r="P11" s="42"/>
      <c r="R11" s="43"/>
      <c r="AA11" s="55"/>
      <c r="AB11" s="55"/>
    </row>
    <row r="12" spans="2:28" ht="15">
      <c r="B12" s="9"/>
      <c r="C12" s="11"/>
      <c r="D12" s="20" t="s">
        <v>71</v>
      </c>
      <c r="E12" s="56">
        <f>VLOOKUP(E9,A71:D74,3,FALSE)</f>
        <v>15</v>
      </c>
      <c r="F12" s="11"/>
      <c r="G12" s="9"/>
      <c r="H12" s="9"/>
      <c r="P12" s="42"/>
      <c r="R12" s="43"/>
      <c r="AA12" s="55"/>
      <c r="AB12" s="55"/>
    </row>
    <row r="13" spans="2:28" ht="15">
      <c r="B13" s="9"/>
      <c r="C13" s="11"/>
      <c r="D13" s="20" t="s">
        <v>72</v>
      </c>
      <c r="E13" s="56">
        <f>VLOOKUP(E9,A71:D74,4,FALSE)</f>
        <v>15</v>
      </c>
      <c r="F13" s="11"/>
      <c r="G13" s="9"/>
      <c r="H13" s="9"/>
      <c r="P13" s="42"/>
      <c r="AA13" s="49"/>
      <c r="AB13" s="49"/>
    </row>
    <row r="14" spans="2:28" ht="12.75" customHeight="1">
      <c r="B14" s="9"/>
      <c r="C14" s="11"/>
      <c r="D14" s="20" t="s">
        <v>73</v>
      </c>
      <c r="E14" s="56">
        <f>VLOOKUP(E9,A71:D74,2,FALSE)</f>
        <v>15.2</v>
      </c>
      <c r="F14" s="11"/>
      <c r="G14" s="9"/>
      <c r="H14" s="9"/>
      <c r="P14" s="42"/>
      <c r="AA14" s="49"/>
      <c r="AB14" s="49"/>
    </row>
    <row r="15" spans="2:28" ht="12.75" customHeight="1">
      <c r="B15" s="9"/>
      <c r="C15" s="11"/>
      <c r="D15" s="11"/>
      <c r="E15" s="11"/>
      <c r="F15" s="11"/>
      <c r="G15" s="9"/>
      <c r="H15" s="9"/>
      <c r="P15" s="42"/>
      <c r="AA15" s="49"/>
      <c r="AB15" s="49"/>
    </row>
    <row r="16" spans="2:28" ht="12.75">
      <c r="B16" s="9"/>
      <c r="C16" s="11"/>
      <c r="D16" s="63" t="s">
        <v>70</v>
      </c>
      <c r="E16" s="58">
        <v>96.36532390437658</v>
      </c>
      <c r="F16" s="11"/>
      <c r="G16" s="9"/>
      <c r="H16" s="9"/>
      <c r="J16">
        <v>30.4</v>
      </c>
      <c r="P16" s="42"/>
      <c r="R16" s="44"/>
      <c r="AA16" s="49"/>
      <c r="AB16" s="54"/>
    </row>
    <row r="17" spans="2:28" ht="12.75">
      <c r="B17" s="9"/>
      <c r="C17" s="11"/>
      <c r="D17" s="57" t="s">
        <v>69</v>
      </c>
      <c r="E17" s="41">
        <f>E16*B68</f>
        <v>100.7210365448544</v>
      </c>
      <c r="F17" s="11"/>
      <c r="G17" s="9"/>
      <c r="H17" s="9"/>
      <c r="P17" s="42"/>
      <c r="R17" s="44"/>
      <c r="AA17" s="49"/>
      <c r="AB17" s="54"/>
    </row>
    <row r="18" spans="2:28" ht="12.75">
      <c r="B18" s="9"/>
      <c r="C18" s="11"/>
      <c r="D18" s="11"/>
      <c r="E18" s="11"/>
      <c r="F18" s="11"/>
      <c r="G18" s="9"/>
      <c r="H18" s="9"/>
      <c r="P18" s="42"/>
      <c r="R18" s="44"/>
      <c r="AA18" s="49"/>
      <c r="AB18" s="5"/>
    </row>
    <row r="19" spans="2:16" ht="18" customHeight="1">
      <c r="B19" s="9"/>
      <c r="C19" s="11"/>
      <c r="D19" s="36" t="s">
        <v>5</v>
      </c>
      <c r="E19" s="37"/>
      <c r="F19" s="11"/>
      <c r="G19" s="9"/>
      <c r="H19" s="9"/>
      <c r="P19" s="42"/>
    </row>
    <row r="20" spans="2:27" ht="15">
      <c r="B20" s="9"/>
      <c r="C20" s="11"/>
      <c r="D20" s="38" t="s">
        <v>0</v>
      </c>
      <c r="E20" s="39">
        <f>E16*E12</f>
        <v>1445.4798585656488</v>
      </c>
      <c r="F20" s="11"/>
      <c r="G20" s="9"/>
      <c r="H20" s="9"/>
      <c r="AA20" s="5"/>
    </row>
    <row r="21" spans="2:8" ht="12.75">
      <c r="B21" s="9"/>
      <c r="C21" s="11"/>
      <c r="D21" s="40" t="s">
        <v>1</v>
      </c>
      <c r="E21" s="41">
        <f>SUM(E20:E20)</f>
        <v>1445.4798585656488</v>
      </c>
      <c r="F21" s="11"/>
      <c r="G21" s="9"/>
      <c r="H21" s="9"/>
    </row>
    <row r="22" spans="2:8" ht="12.75">
      <c r="B22" s="9"/>
      <c r="C22" s="11"/>
      <c r="D22" s="11"/>
      <c r="E22" s="11"/>
      <c r="F22" s="11"/>
      <c r="G22" s="9"/>
      <c r="H22" s="9"/>
    </row>
    <row r="23" spans="2:8" ht="18" customHeight="1">
      <c r="B23" s="9"/>
      <c r="C23" s="11"/>
      <c r="D23" s="18" t="s">
        <v>2</v>
      </c>
      <c r="E23" s="19"/>
      <c r="F23" s="11"/>
      <c r="G23" s="9"/>
      <c r="H23" s="9"/>
    </row>
    <row r="24" spans="2:8" ht="15">
      <c r="B24" s="9"/>
      <c r="C24" s="11"/>
      <c r="D24" s="8" t="s">
        <v>52</v>
      </c>
      <c r="E24" s="21">
        <f>MAX(D47-D56,0)</f>
        <v>0</v>
      </c>
      <c r="F24" s="11"/>
      <c r="G24" s="9"/>
      <c r="H24" s="9"/>
    </row>
    <row r="25" spans="2:8" ht="15">
      <c r="B25" s="9"/>
      <c r="C25" s="11"/>
      <c r="D25" s="8" t="s">
        <v>3</v>
      </c>
      <c r="E25" s="21">
        <f>F63</f>
        <v>35.88</v>
      </c>
      <c r="F25" s="11"/>
      <c r="G25" s="9"/>
      <c r="H25" s="9"/>
    </row>
    <row r="26" spans="2:28" s="3" customFormat="1" ht="15">
      <c r="B26" s="9"/>
      <c r="C26" s="11"/>
      <c r="D26" s="8" t="s">
        <v>4</v>
      </c>
      <c r="E26" s="21">
        <f>MIN(D47-D56,0)</f>
        <v>-121.91</v>
      </c>
      <c r="F26" s="11"/>
      <c r="G26" s="9"/>
      <c r="H26" s="9"/>
      <c r="P26"/>
      <c r="V26"/>
      <c r="W26" s="52"/>
      <c r="X26" s="52"/>
      <c r="Y26" s="52"/>
      <c r="Z26" s="8"/>
      <c r="AA26" s="8"/>
      <c r="AB26"/>
    </row>
    <row r="27" spans="2:27" ht="12.75">
      <c r="B27" s="9"/>
      <c r="C27" s="11"/>
      <c r="D27" s="13" t="s">
        <v>50</v>
      </c>
      <c r="E27" s="14">
        <f>E24+E25+E26</f>
        <v>-86.03</v>
      </c>
      <c r="F27" s="11"/>
      <c r="G27" s="9"/>
      <c r="H27" s="9"/>
      <c r="W27" s="8"/>
      <c r="X27" s="53"/>
      <c r="Y27" s="53"/>
      <c r="Z27" s="53"/>
      <c r="AA27" s="8"/>
    </row>
    <row r="28" spans="2:27" ht="12.75">
      <c r="B28" s="9"/>
      <c r="C28" s="11"/>
      <c r="D28" s="11"/>
      <c r="E28" s="11"/>
      <c r="F28" s="11"/>
      <c r="G28" s="9"/>
      <c r="H28" s="9"/>
      <c r="W28" s="8"/>
      <c r="X28" s="53"/>
      <c r="Y28" s="53"/>
      <c r="Z28" s="53"/>
      <c r="AA28" s="8"/>
    </row>
    <row r="29" spans="2:27" ht="12.75">
      <c r="B29" s="9"/>
      <c r="C29" s="11"/>
      <c r="D29" s="40" t="s">
        <v>51</v>
      </c>
      <c r="E29" s="41">
        <f>E21-E27</f>
        <v>1531.5098585656488</v>
      </c>
      <c r="F29" s="11"/>
      <c r="G29" s="9"/>
      <c r="H29" s="9"/>
      <c r="W29" s="8"/>
      <c r="X29" s="53"/>
      <c r="Y29" s="53"/>
      <c r="Z29" s="53"/>
      <c r="AA29" s="8"/>
    </row>
    <row r="30" spans="2:27" ht="12.75">
      <c r="B30" s="9"/>
      <c r="C30" s="11"/>
      <c r="D30" s="46" t="s">
        <v>63</v>
      </c>
      <c r="E30" s="46" t="s">
        <v>63</v>
      </c>
      <c r="F30" s="11"/>
      <c r="G30" s="9"/>
      <c r="H30" s="9"/>
      <c r="W30" s="8"/>
      <c r="X30" s="53"/>
      <c r="Y30" s="53"/>
      <c r="Z30" s="53"/>
      <c r="AA30" s="8"/>
    </row>
    <row r="31" spans="2:27" ht="12.75">
      <c r="B31" s="9"/>
      <c r="C31" s="9"/>
      <c r="D31" s="9"/>
      <c r="E31" s="9"/>
      <c r="F31" s="9"/>
      <c r="G31" s="9"/>
      <c r="H31" s="9"/>
      <c r="W31" s="8"/>
      <c r="X31" s="53"/>
      <c r="Y31" s="53"/>
      <c r="Z31" s="53"/>
      <c r="AA31" s="8"/>
    </row>
    <row r="32" spans="2:27" ht="13.5" thickBot="1">
      <c r="B32" s="9"/>
      <c r="C32" s="66" t="s">
        <v>6</v>
      </c>
      <c r="D32" s="66"/>
      <c r="E32" s="66" t="s">
        <v>29</v>
      </c>
      <c r="F32" s="66"/>
      <c r="G32" s="66"/>
      <c r="H32" s="9"/>
      <c r="W32" s="8"/>
      <c r="X32" s="8"/>
      <c r="Y32" s="8"/>
      <c r="Z32" s="8"/>
      <c r="AA32" s="8"/>
    </row>
    <row r="33" spans="2:8" ht="16.5" thickBot="1" thickTop="1">
      <c r="B33" s="9"/>
      <c r="C33" s="22" t="s">
        <v>7</v>
      </c>
      <c r="D33" s="23">
        <f>E21</f>
        <v>1445.4798585656488</v>
      </c>
      <c r="E33" s="15" t="s">
        <v>30</v>
      </c>
      <c r="F33" s="67">
        <f>$E$17</f>
        <v>100.7210365448544</v>
      </c>
      <c r="G33" s="68"/>
      <c r="H33" s="9"/>
    </row>
    <row r="34" spans="2:8" ht="15.75" thickTop="1">
      <c r="B34" s="9"/>
      <c r="C34" s="12" t="s">
        <v>8</v>
      </c>
      <c r="D34" s="24">
        <f>$E$14</f>
        <v>15.2</v>
      </c>
      <c r="E34" s="12" t="s">
        <v>31</v>
      </c>
      <c r="F34" s="21">
        <v>0.00375</v>
      </c>
      <c r="G34" s="21"/>
      <c r="H34" s="9"/>
    </row>
    <row r="35" spans="2:8" ht="15">
      <c r="B35" s="9"/>
      <c r="C35" s="12" t="s">
        <v>9</v>
      </c>
      <c r="D35" s="32">
        <f>$B$74</f>
        <v>30.4</v>
      </c>
      <c r="E35" s="12" t="s">
        <v>32</v>
      </c>
      <c r="F35" s="34">
        <f>ROUND(F33*F34,4)</f>
        <v>0.3777</v>
      </c>
      <c r="G35" s="34"/>
      <c r="H35" s="9"/>
    </row>
    <row r="36" spans="2:8" ht="15">
      <c r="B36" s="9"/>
      <c r="C36" s="12" t="s">
        <v>10</v>
      </c>
      <c r="D36" s="26">
        <f>ROUND(D33/D34*D35,2)</f>
        <v>2890.96</v>
      </c>
      <c r="E36" s="12"/>
      <c r="F36" s="21"/>
      <c r="G36" s="21"/>
      <c r="H36" s="9"/>
    </row>
    <row r="37" spans="2:8" ht="15">
      <c r="B37" s="9"/>
      <c r="C37" s="12" t="s">
        <v>11</v>
      </c>
      <c r="D37" s="33"/>
      <c r="E37" s="12" t="s">
        <v>30</v>
      </c>
      <c r="F37" s="34">
        <f>$E$17</f>
        <v>100.7210365448544</v>
      </c>
      <c r="G37" s="34"/>
      <c r="H37" s="9"/>
    </row>
    <row r="38" spans="2:8" ht="15">
      <c r="B38" s="9"/>
      <c r="C38" s="12" t="s">
        <v>12</v>
      </c>
      <c r="D38" s="26">
        <f>VLOOKUP($D$36,$E$70:$N$80,1)</f>
        <v>496.08</v>
      </c>
      <c r="E38" s="12" t="s">
        <v>33</v>
      </c>
      <c r="F38" s="21">
        <f>3*$G$38</f>
        <v>201.87</v>
      </c>
      <c r="G38" s="21">
        <v>67.29</v>
      </c>
      <c r="H38" s="9"/>
    </row>
    <row r="39" spans="2:8" ht="15">
      <c r="B39" s="9"/>
      <c r="C39" s="12" t="s">
        <v>13</v>
      </c>
      <c r="D39" s="33">
        <f>D36-D38</f>
        <v>2394.88</v>
      </c>
      <c r="E39" s="12" t="s">
        <v>13</v>
      </c>
      <c r="F39" s="34">
        <f>MAX(F37-F38,0)</f>
        <v>0</v>
      </c>
      <c r="G39" s="34"/>
      <c r="H39" s="9"/>
    </row>
    <row r="40" spans="2:8" ht="15">
      <c r="B40" s="9"/>
      <c r="C40" s="12" t="s">
        <v>14</v>
      </c>
      <c r="D40" s="27">
        <f>VLOOKUP($D$36,$E$70:$N$80,4)</f>
        <v>0.064</v>
      </c>
      <c r="E40" s="12" t="s">
        <v>34</v>
      </c>
      <c r="F40" s="21">
        <v>0.004</v>
      </c>
      <c r="G40" s="21"/>
      <c r="H40" s="9"/>
    </row>
    <row r="41" spans="2:8" ht="15">
      <c r="B41" s="9"/>
      <c r="C41" s="12" t="s">
        <v>15</v>
      </c>
      <c r="D41" s="33">
        <f>D39*D40</f>
        <v>153.27232</v>
      </c>
      <c r="E41" s="12" t="s">
        <v>35</v>
      </c>
      <c r="F41" s="34">
        <f>ROUND(F39*F40,4)</f>
        <v>0</v>
      </c>
      <c r="G41" s="34"/>
      <c r="H41" s="9"/>
    </row>
    <row r="42" spans="2:8" ht="15">
      <c r="B42" s="9"/>
      <c r="C42" s="12" t="s">
        <v>16</v>
      </c>
      <c r="D42" s="26">
        <f>VLOOKUP($D$36,$E$70:$H$80,3)</f>
        <v>9.52</v>
      </c>
      <c r="E42" s="12"/>
      <c r="F42" s="21"/>
      <c r="G42" s="21"/>
      <c r="H42" s="9"/>
    </row>
    <row r="43" spans="2:8" ht="15">
      <c r="B43" s="9"/>
      <c r="C43" s="12" t="s">
        <v>17</v>
      </c>
      <c r="D43" s="33">
        <f>D41+D42</f>
        <v>162.79232000000002</v>
      </c>
      <c r="E43" s="12" t="s">
        <v>30</v>
      </c>
      <c r="F43" s="34">
        <f>$E$17</f>
        <v>100.7210365448544</v>
      </c>
      <c r="G43" s="34"/>
      <c r="H43" s="9"/>
    </row>
    <row r="44" spans="2:8" ht="15">
      <c r="B44" s="9"/>
      <c r="C44" s="12"/>
      <c r="D44" s="26"/>
      <c r="E44" s="12" t="s">
        <v>36</v>
      </c>
      <c r="F44" s="21">
        <v>0.0025</v>
      </c>
      <c r="G44" s="21"/>
      <c r="H44" s="9"/>
    </row>
    <row r="45" spans="2:8" ht="15">
      <c r="B45" s="9"/>
      <c r="C45" s="12" t="s">
        <v>18</v>
      </c>
      <c r="D45" s="32">
        <f>$B$74</f>
        <v>30.4</v>
      </c>
      <c r="E45" s="12" t="s">
        <v>37</v>
      </c>
      <c r="F45" s="34">
        <f>ROUND(F43*F44,4)</f>
        <v>0.2518</v>
      </c>
      <c r="G45" s="34"/>
      <c r="H45" s="9"/>
    </row>
    <row r="46" spans="2:8" ht="15">
      <c r="B46" s="9"/>
      <c r="C46" s="12" t="s">
        <v>19</v>
      </c>
      <c r="D46" s="25">
        <f>$E$14</f>
        <v>15.2</v>
      </c>
      <c r="E46" s="8"/>
      <c r="F46" s="21"/>
      <c r="G46" s="21"/>
      <c r="H46" s="9"/>
    </row>
    <row r="47" spans="2:8" ht="15">
      <c r="B47" s="9"/>
      <c r="C47" s="12" t="s">
        <v>20</v>
      </c>
      <c r="D47" s="28">
        <f>ROUND(D43/D45*D46,2)</f>
        <v>81.4</v>
      </c>
      <c r="E47" s="12" t="s">
        <v>30</v>
      </c>
      <c r="F47" s="34">
        <f>$E$17</f>
        <v>100.7210365448544</v>
      </c>
      <c r="G47" s="34"/>
      <c r="H47" s="9"/>
    </row>
    <row r="48" spans="2:8" ht="15">
      <c r="B48" s="9"/>
      <c r="C48" s="8"/>
      <c r="D48" s="29"/>
      <c r="E48" s="12" t="s">
        <v>38</v>
      </c>
      <c r="F48" s="21">
        <v>0.00625</v>
      </c>
      <c r="G48" s="21"/>
      <c r="H48" s="9"/>
    </row>
    <row r="49" spans="2:8" ht="15.75" thickBot="1">
      <c r="B49" s="9"/>
      <c r="C49" s="66" t="s">
        <v>4</v>
      </c>
      <c r="D49" s="66"/>
      <c r="E49" s="12" t="s">
        <v>39</v>
      </c>
      <c r="F49" s="34">
        <f>ROUND(F47*F48,4)</f>
        <v>0.6295</v>
      </c>
      <c r="G49" s="34"/>
      <c r="H49" s="9"/>
    </row>
    <row r="50" spans="2:8" ht="16.5" thickBot="1" thickTop="1">
      <c r="B50" s="9"/>
      <c r="C50" s="35" t="s">
        <v>21</v>
      </c>
      <c r="D50" s="30">
        <f>D36</f>
        <v>2890.96</v>
      </c>
      <c r="E50" s="8"/>
      <c r="F50" s="21"/>
      <c r="G50" s="21"/>
      <c r="H50" s="9"/>
    </row>
    <row r="51" spans="2:8" ht="15.75" thickTop="1">
      <c r="B51" s="9"/>
      <c r="C51" s="12"/>
      <c r="D51" s="26"/>
      <c r="E51" s="12" t="s">
        <v>30</v>
      </c>
      <c r="F51" s="34">
        <f>$E$17</f>
        <v>100.7210365448544</v>
      </c>
      <c r="G51" s="34"/>
      <c r="H51" s="9"/>
    </row>
    <row r="52" spans="2:8" ht="15">
      <c r="B52" s="9"/>
      <c r="C52" s="12" t="s">
        <v>22</v>
      </c>
      <c r="D52" s="33">
        <f>IF(D50&lt;=0,0,VLOOKUP(D50,$E$86:$G$96,3))</f>
        <v>406.62</v>
      </c>
      <c r="E52" s="12" t="s">
        <v>40</v>
      </c>
      <c r="F52" s="21">
        <v>0.01125</v>
      </c>
      <c r="G52" s="21"/>
      <c r="H52" s="9"/>
    </row>
    <row r="53" spans="2:8" ht="15">
      <c r="B53" s="9"/>
      <c r="C53" s="12"/>
      <c r="D53" s="26"/>
      <c r="E53" s="12" t="s">
        <v>41</v>
      </c>
      <c r="F53" s="34">
        <f>ROUND(F51*F52,4)</f>
        <v>1.1331</v>
      </c>
      <c r="G53" s="34"/>
      <c r="H53" s="9"/>
    </row>
    <row r="54" spans="2:8" ht="15">
      <c r="B54" s="9"/>
      <c r="C54" s="12" t="s">
        <v>23</v>
      </c>
      <c r="D54" s="32">
        <f>$B$74</f>
        <v>30.4</v>
      </c>
      <c r="E54" s="8"/>
      <c r="F54" s="21"/>
      <c r="G54" s="21"/>
      <c r="H54" s="9"/>
    </row>
    <row r="55" spans="2:8" ht="15">
      <c r="B55" s="9"/>
      <c r="C55" s="12" t="s">
        <v>19</v>
      </c>
      <c r="D55" s="25">
        <f>$E$14</f>
        <v>15.2</v>
      </c>
      <c r="E55" s="12" t="s">
        <v>42</v>
      </c>
      <c r="F55" s="34">
        <f>F35</f>
        <v>0.3777</v>
      </c>
      <c r="G55" s="34"/>
      <c r="H55" s="9"/>
    </row>
    <row r="56" spans="2:8" ht="15">
      <c r="B56" s="9"/>
      <c r="C56" s="12" t="s">
        <v>24</v>
      </c>
      <c r="D56" s="28">
        <f>ROUND(D52/D54*D55,2)</f>
        <v>203.31</v>
      </c>
      <c r="E56" s="12" t="s">
        <v>43</v>
      </c>
      <c r="F56" s="21">
        <f>F41</f>
        <v>0</v>
      </c>
      <c r="G56" s="21"/>
      <c r="H56" s="9"/>
    </row>
    <row r="57" spans="2:8" ht="15">
      <c r="B57" s="9"/>
      <c r="C57" s="9"/>
      <c r="D57" s="31"/>
      <c r="E57" s="12" t="s">
        <v>44</v>
      </c>
      <c r="F57" s="34">
        <f>F45</f>
        <v>0.2518</v>
      </c>
      <c r="G57" s="34"/>
      <c r="H57" s="9"/>
    </row>
    <row r="58" spans="2:8" ht="15">
      <c r="B58" s="9"/>
      <c r="C58" s="71"/>
      <c r="D58" s="71"/>
      <c r="E58" s="12" t="s">
        <v>45</v>
      </c>
      <c r="F58" s="21">
        <f>F49</f>
        <v>0.6295</v>
      </c>
      <c r="G58" s="21"/>
      <c r="H58" s="9"/>
    </row>
    <row r="59" spans="2:8" ht="15">
      <c r="B59" s="9"/>
      <c r="C59" s="71"/>
      <c r="D59" s="71"/>
      <c r="E59" s="12" t="s">
        <v>46</v>
      </c>
      <c r="F59" s="34">
        <f>F53</f>
        <v>1.1331</v>
      </c>
      <c r="G59" s="34"/>
      <c r="H59" s="9"/>
    </row>
    <row r="60" spans="2:8" ht="15">
      <c r="B60" s="9"/>
      <c r="C60" s="71"/>
      <c r="D60" s="71"/>
      <c r="E60" s="12" t="s">
        <v>47</v>
      </c>
      <c r="F60" s="21">
        <f>SUM(F55:F59)</f>
        <v>2.3921</v>
      </c>
      <c r="G60" s="21"/>
      <c r="H60" s="9"/>
    </row>
    <row r="61" spans="2:8" ht="15">
      <c r="B61" s="9"/>
      <c r="C61" s="71"/>
      <c r="D61" s="71"/>
      <c r="E61" s="8"/>
      <c r="F61" s="21"/>
      <c r="G61" s="21"/>
      <c r="H61" s="9"/>
    </row>
    <row r="62" spans="2:8" ht="15">
      <c r="B62" s="9"/>
      <c r="C62" s="71"/>
      <c r="D62" s="71"/>
      <c r="E62" s="12" t="s">
        <v>48</v>
      </c>
      <c r="F62" s="34">
        <f>E13</f>
        <v>15</v>
      </c>
      <c r="G62" s="34"/>
      <c r="H62" s="9"/>
    </row>
    <row r="63" spans="2:8" ht="15">
      <c r="B63" s="9"/>
      <c r="C63" s="71"/>
      <c r="D63" s="71"/>
      <c r="E63" s="12" t="s">
        <v>49</v>
      </c>
      <c r="F63" s="69">
        <f>ROUND(F60*F62,2)</f>
        <v>35.88</v>
      </c>
      <c r="G63" s="70"/>
      <c r="H63" s="9"/>
    </row>
    <row r="64" spans="2:8" ht="12.75">
      <c r="B64" s="9"/>
      <c r="C64" s="9"/>
      <c r="D64" s="9"/>
      <c r="E64" s="9"/>
      <c r="F64" s="9"/>
      <c r="G64" s="9"/>
      <c r="H64" s="9"/>
    </row>
    <row r="65" s="5" customFormat="1" ht="12.75"/>
    <row r="67" ht="12.75">
      <c r="B67" s="45" t="s">
        <v>68</v>
      </c>
    </row>
    <row r="68" spans="2:5" ht="12.75">
      <c r="B68" s="3">
        <f>ROUND((365+E6+E7*E8)/365,4)</f>
        <v>1.0452</v>
      </c>
      <c r="D68"/>
      <c r="E68" s="5" t="s">
        <v>11</v>
      </c>
    </row>
    <row r="69" spans="1:8" ht="13.5" thickBot="1">
      <c r="A69" s="45" t="s">
        <v>63</v>
      </c>
      <c r="B69" s="50" t="s">
        <v>63</v>
      </c>
      <c r="D69"/>
      <c r="E69" s="6" t="s">
        <v>25</v>
      </c>
      <c r="F69" s="6" t="s">
        <v>26</v>
      </c>
      <c r="G69" s="7" t="s">
        <v>61</v>
      </c>
      <c r="H69" s="7" t="s">
        <v>62</v>
      </c>
    </row>
    <row r="70" spans="1:8" ht="13.5" thickBot="1">
      <c r="A70" s="45" t="s">
        <v>56</v>
      </c>
      <c r="B70" t="s">
        <v>53</v>
      </c>
      <c r="C70" t="s">
        <v>54</v>
      </c>
      <c r="D70" t="s">
        <v>55</v>
      </c>
      <c r="E70" s="60">
        <v>0.01</v>
      </c>
      <c r="F70" s="60">
        <v>496.07</v>
      </c>
      <c r="G70" s="60">
        <v>0</v>
      </c>
      <c r="H70" s="72">
        <v>0.0192</v>
      </c>
    </row>
    <row r="71" spans="1:8" ht="13.5" thickBot="1">
      <c r="A71" s="45" t="s">
        <v>57</v>
      </c>
      <c r="B71">
        <v>7</v>
      </c>
      <c r="C71">
        <v>7</v>
      </c>
      <c r="D71">
        <v>7</v>
      </c>
      <c r="E71" s="60">
        <v>496.08</v>
      </c>
      <c r="F71" s="61">
        <v>4210.41</v>
      </c>
      <c r="G71" s="60">
        <v>9.52</v>
      </c>
      <c r="H71" s="73">
        <v>0.064</v>
      </c>
    </row>
    <row r="72" spans="1:8" ht="13.5" thickBot="1">
      <c r="A72" s="45" t="s">
        <v>58</v>
      </c>
      <c r="B72">
        <v>14</v>
      </c>
      <c r="C72">
        <v>14</v>
      </c>
      <c r="D72">
        <v>14</v>
      </c>
      <c r="E72" s="61">
        <v>4210.42</v>
      </c>
      <c r="F72" s="61">
        <v>7399.42</v>
      </c>
      <c r="G72" s="60">
        <v>247.24</v>
      </c>
      <c r="H72" s="73">
        <v>0.1088</v>
      </c>
    </row>
    <row r="73" spans="1:8" ht="13.5" thickBot="1">
      <c r="A73" s="45" t="s">
        <v>59</v>
      </c>
      <c r="B73">
        <v>15.2</v>
      </c>
      <c r="C73">
        <v>15</v>
      </c>
      <c r="D73">
        <v>15</v>
      </c>
      <c r="E73" s="61">
        <v>7399.43</v>
      </c>
      <c r="F73" s="61">
        <v>8601.5</v>
      </c>
      <c r="G73" s="60">
        <v>594.21</v>
      </c>
      <c r="H73" s="73">
        <v>0.16</v>
      </c>
    </row>
    <row r="74" spans="1:8" ht="13.5" thickBot="1">
      <c r="A74" s="45" t="s">
        <v>60</v>
      </c>
      <c r="B74">
        <v>30.4</v>
      </c>
      <c r="C74">
        <v>30</v>
      </c>
      <c r="D74">
        <v>30</v>
      </c>
      <c r="E74" s="61">
        <v>8601.51</v>
      </c>
      <c r="F74" s="61">
        <v>10298.35</v>
      </c>
      <c r="G74" s="60">
        <v>786.54</v>
      </c>
      <c r="H74" s="73">
        <v>0.1792</v>
      </c>
    </row>
    <row r="75" spans="1:8" s="5" customFormat="1" ht="13.5" thickBot="1">
      <c r="A75"/>
      <c r="B75"/>
      <c r="C75"/>
      <c r="D75"/>
      <c r="E75" s="61">
        <v>10298.36</v>
      </c>
      <c r="F75" s="61">
        <v>20770.29</v>
      </c>
      <c r="G75" s="61">
        <v>1090.61</v>
      </c>
      <c r="H75" s="73">
        <v>0.2136</v>
      </c>
    </row>
    <row r="76" spans="4:8" ht="13.5" thickBot="1">
      <c r="D76"/>
      <c r="E76" s="61">
        <v>20770.3</v>
      </c>
      <c r="F76" s="61">
        <v>32736.83</v>
      </c>
      <c r="G76" s="61">
        <v>3327.42</v>
      </c>
      <c r="H76" s="73">
        <v>0.2352</v>
      </c>
    </row>
    <row r="77" spans="5:8" ht="13.5" thickBot="1">
      <c r="E77" s="61">
        <v>32736.84</v>
      </c>
      <c r="F77" s="61">
        <v>62500</v>
      </c>
      <c r="G77" s="61">
        <v>6141.95</v>
      </c>
      <c r="H77" s="73">
        <v>0.3</v>
      </c>
    </row>
    <row r="78" spans="5:8" ht="13.5" thickBot="1">
      <c r="E78" s="61">
        <v>62500.01</v>
      </c>
      <c r="F78" s="61">
        <v>83333.33</v>
      </c>
      <c r="G78" s="61">
        <v>15070.9</v>
      </c>
      <c r="H78" s="73">
        <v>0.32</v>
      </c>
    </row>
    <row r="79" spans="5:8" ht="13.5" thickBot="1">
      <c r="E79" s="61">
        <v>83333.34</v>
      </c>
      <c r="F79" s="61">
        <v>250000</v>
      </c>
      <c r="G79" s="61">
        <v>21737.57</v>
      </c>
      <c r="H79" s="73">
        <v>0.34</v>
      </c>
    </row>
    <row r="80" spans="5:8" ht="13.5" thickBot="1">
      <c r="E80" s="61">
        <v>250000.01</v>
      </c>
      <c r="F80" s="62" t="s">
        <v>75</v>
      </c>
      <c r="G80" s="61">
        <v>78404.23</v>
      </c>
      <c r="H80" s="74">
        <v>0.35</v>
      </c>
    </row>
    <row r="81" spans="5:8" ht="12.75">
      <c r="E81" s="53"/>
      <c r="F81" s="53"/>
      <c r="G81" s="59"/>
      <c r="H81" s="49"/>
    </row>
    <row r="82" spans="5:8" ht="12.75">
      <c r="E82" s="53"/>
      <c r="F82" s="53"/>
      <c r="G82" s="59"/>
      <c r="H82" s="49"/>
    </row>
    <row r="83" spans="5:8" ht="12.75">
      <c r="E83" s="53"/>
      <c r="F83" s="53"/>
      <c r="G83" s="59"/>
      <c r="H83" s="49"/>
    </row>
    <row r="84" spans="4:6" ht="12.75">
      <c r="D84"/>
      <c r="E84" s="5" t="s">
        <v>27</v>
      </c>
      <c r="F84" s="1"/>
    </row>
    <row r="85" spans="4:8" ht="13.5" thickBot="1">
      <c r="D85"/>
      <c r="E85" s="6" t="s">
        <v>25</v>
      </c>
      <c r="F85" s="6" t="s">
        <v>26</v>
      </c>
      <c r="G85" s="7" t="s">
        <v>28</v>
      </c>
      <c r="H85" s="5"/>
    </row>
    <row r="86" spans="4:7" ht="13.5" thickBot="1">
      <c r="D86"/>
      <c r="E86" s="61">
        <v>0.01</v>
      </c>
      <c r="F86" s="61">
        <v>1768.96</v>
      </c>
      <c r="G86" s="61">
        <v>407.02</v>
      </c>
    </row>
    <row r="87" spans="4:7" ht="13.5" thickBot="1">
      <c r="D87"/>
      <c r="E87" s="61">
        <v>1768.97</v>
      </c>
      <c r="F87" s="61">
        <v>2653.38</v>
      </c>
      <c r="G87" s="61">
        <v>406.83</v>
      </c>
    </row>
    <row r="88" spans="4:7" ht="13.5" thickBot="1">
      <c r="D88"/>
      <c r="E88" s="61">
        <v>2653.39</v>
      </c>
      <c r="F88" s="61">
        <v>3472.84</v>
      </c>
      <c r="G88" s="61">
        <v>406.62</v>
      </c>
    </row>
    <row r="89" spans="4:7" ht="13.5" thickBot="1">
      <c r="D89"/>
      <c r="E89" s="61">
        <v>3472.85</v>
      </c>
      <c r="F89" s="61">
        <v>3537.87</v>
      </c>
      <c r="G89" s="61">
        <v>392.77</v>
      </c>
    </row>
    <row r="90" spans="4:7" ht="13.5" thickBot="1">
      <c r="D90"/>
      <c r="E90" s="61">
        <v>3537.88</v>
      </c>
      <c r="F90" s="61">
        <v>4446.15</v>
      </c>
      <c r="G90" s="61">
        <v>382.46</v>
      </c>
    </row>
    <row r="91" spans="4:7" ht="13.5" thickBot="1">
      <c r="D91"/>
      <c r="E91" s="61">
        <v>4446.16</v>
      </c>
      <c r="F91" s="61">
        <v>4717.18</v>
      </c>
      <c r="G91" s="61">
        <v>354.23</v>
      </c>
    </row>
    <row r="92" spans="4:7" ht="13.5" thickBot="1">
      <c r="D92"/>
      <c r="E92" s="61">
        <v>4717.19</v>
      </c>
      <c r="F92" s="61">
        <v>5335.42</v>
      </c>
      <c r="G92" s="61">
        <v>324.87</v>
      </c>
    </row>
    <row r="93" spans="4:7" ht="13.5" thickBot="1">
      <c r="D93"/>
      <c r="E93" s="61">
        <v>5335.43</v>
      </c>
      <c r="F93" s="61">
        <v>6224.67</v>
      </c>
      <c r="G93" s="61">
        <v>294.63</v>
      </c>
    </row>
    <row r="94" spans="4:7" ht="13.5" thickBot="1">
      <c r="D94"/>
      <c r="E94" s="61">
        <v>6224.68</v>
      </c>
      <c r="F94" s="61">
        <v>7113.9</v>
      </c>
      <c r="G94" s="61">
        <v>253.54</v>
      </c>
    </row>
    <row r="95" spans="4:7" ht="13.5" thickBot="1">
      <c r="D95"/>
      <c r="E95" s="61">
        <v>7113.91</v>
      </c>
      <c r="F95" s="61">
        <v>7382.33</v>
      </c>
      <c r="G95" s="61">
        <v>217.61</v>
      </c>
    </row>
    <row r="96" spans="5:7" ht="13.5" thickBot="1">
      <c r="E96" s="64">
        <v>7382.34</v>
      </c>
      <c r="F96" s="64" t="s">
        <v>75</v>
      </c>
      <c r="G96" s="64">
        <v>0</v>
      </c>
    </row>
    <row r="97" ht="13.5" thickTop="1"/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C145" s="4"/>
    </row>
    <row r="146" ht="12.75">
      <c r="C146" s="4"/>
    </row>
    <row r="147" ht="12.75">
      <c r="C147" s="4"/>
    </row>
  </sheetData>
  <sheetProtection password="DD78" sheet="1" objects="1" scenarios="1" selectLockedCells="1"/>
  <mergeCells count="7">
    <mergeCell ref="B2:H2"/>
    <mergeCell ref="C32:D32"/>
    <mergeCell ref="E32:G32"/>
    <mergeCell ref="F33:G33"/>
    <mergeCell ref="C49:D49"/>
    <mergeCell ref="F63:G63"/>
    <mergeCell ref="C58:D63"/>
  </mergeCells>
  <dataValidations count="1">
    <dataValidation type="list" allowBlank="1" showErrorMessage="1" promptTitle="Seleccionar frecuencia de pago" sqref="E9">
      <formula1>$A$71:$A$74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Nómina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Sueldo neto y bruto</dc:title>
  <dc:subject/>
  <dc:creator>ana.ramos@lanomina.com.mx</dc:creator>
  <cp:keywords>Sueldo, neto, bruto, salario, empleado, remuneración, nómina</cp:keywords>
  <dc:description/>
  <cp:lastModifiedBy>LaNomina</cp:lastModifiedBy>
  <dcterms:created xsi:type="dcterms:W3CDTF">2009-09-10T17:23:06Z</dcterms:created>
  <dcterms:modified xsi:type="dcterms:W3CDTF">2014-01-15T22:50:54Z</dcterms:modified>
  <cp:category>Nóminas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